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yril.bonnefoy\Desktop\"/>
    </mc:Choice>
  </mc:AlternateContent>
  <xr:revisionPtr revIDLastSave="0" documentId="8_{72435034-9F72-4EC4-8999-6AB55649A509}" xr6:coauthVersionLast="36" xr6:coauthVersionMax="36" xr10:uidLastSave="{00000000-0000-0000-0000-000000000000}"/>
  <bookViews>
    <workbookView xWindow="0" yWindow="0" windowWidth="21576" windowHeight="9036" xr2:uid="{52A22C90-CFC9-4849-8160-880AD4F5F9B4}"/>
  </bookViews>
  <sheets>
    <sheet name="5 jour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I37" i="2" l="1"/>
  <c r="F33" i="2"/>
  <c r="D25" i="2"/>
  <c r="H9" i="2"/>
  <c r="F5" i="2"/>
  <c r="I34" i="2"/>
  <c r="I36" i="2" s="1"/>
  <c r="H34" i="2"/>
  <c r="E35" i="2"/>
  <c r="E34" i="2"/>
  <c r="E36" i="2" s="1"/>
  <c r="D35" i="2"/>
  <c r="D34" i="2"/>
  <c r="H36" i="2"/>
  <c r="H37" i="2" s="1"/>
  <c r="D36" i="2"/>
  <c r="D38" i="2" s="1"/>
  <c r="G35" i="2"/>
  <c r="F35" i="2"/>
  <c r="C35" i="2"/>
  <c r="G34" i="2"/>
  <c r="G36" i="2" s="1"/>
  <c r="G37" i="2" s="1"/>
  <c r="F34" i="2"/>
  <c r="F36" i="2" s="1"/>
  <c r="F37" i="2" s="1"/>
  <c r="C34" i="2"/>
  <c r="C36" i="2" s="1"/>
  <c r="I32" i="2"/>
  <c r="I33" i="2" s="1"/>
  <c r="H32" i="2"/>
  <c r="H33" i="2" s="1"/>
  <c r="G32" i="2"/>
  <c r="G33" i="2" s="1"/>
  <c r="G31" i="2"/>
  <c r="F31" i="2"/>
  <c r="E31" i="2"/>
  <c r="D31" i="2"/>
  <c r="C31" i="2"/>
  <c r="I30" i="2"/>
  <c r="H30" i="2"/>
  <c r="G30" i="2"/>
  <c r="F30" i="2"/>
  <c r="F32" i="2" s="1"/>
  <c r="E30" i="2"/>
  <c r="E32" i="2" s="1"/>
  <c r="E33" i="2" s="1"/>
  <c r="D30" i="2"/>
  <c r="D32" i="2" s="1"/>
  <c r="D33" i="2" s="1"/>
  <c r="C30" i="2"/>
  <c r="C32" i="2" s="1"/>
  <c r="C33" i="2" s="1"/>
  <c r="I28" i="2"/>
  <c r="I29" i="2" s="1"/>
  <c r="H28" i="2"/>
  <c r="H29" i="2" s="1"/>
  <c r="G27" i="2"/>
  <c r="F27" i="2"/>
  <c r="E27" i="2"/>
  <c r="D27" i="2"/>
  <c r="C27" i="2"/>
  <c r="I26" i="2"/>
  <c r="H26" i="2"/>
  <c r="G26" i="2"/>
  <c r="G28" i="2" s="1"/>
  <c r="G29" i="2" s="1"/>
  <c r="F26" i="2"/>
  <c r="F28" i="2" s="1"/>
  <c r="F29" i="2" s="1"/>
  <c r="E26" i="2"/>
  <c r="E28" i="2" s="1"/>
  <c r="E29" i="2" s="1"/>
  <c r="D26" i="2"/>
  <c r="D28" i="2" s="1"/>
  <c r="D29" i="2" s="1"/>
  <c r="C26" i="2"/>
  <c r="C28" i="2" s="1"/>
  <c r="C29" i="2" s="1"/>
  <c r="I24" i="2"/>
  <c r="I25" i="2" s="1"/>
  <c r="H24" i="2"/>
  <c r="H25" i="2" s="1"/>
  <c r="G23" i="2"/>
  <c r="F23" i="2"/>
  <c r="E23" i="2"/>
  <c r="D23" i="2"/>
  <c r="C23" i="2"/>
  <c r="C24" i="2" s="1"/>
  <c r="C25" i="2" s="1"/>
  <c r="I22" i="2"/>
  <c r="H22" i="2"/>
  <c r="G22" i="2"/>
  <c r="G24" i="2" s="1"/>
  <c r="G25" i="2" s="1"/>
  <c r="F22" i="2"/>
  <c r="F24" i="2" s="1"/>
  <c r="F25" i="2" s="1"/>
  <c r="E22" i="2"/>
  <c r="E24" i="2" s="1"/>
  <c r="E25" i="2" s="1"/>
  <c r="D22" i="2"/>
  <c r="D24" i="2" s="1"/>
  <c r="C22" i="2"/>
  <c r="I20" i="2"/>
  <c r="I21" i="2" s="1"/>
  <c r="H20" i="2"/>
  <c r="H21" i="2" s="1"/>
  <c r="G20" i="2"/>
  <c r="G21" i="2" s="1"/>
  <c r="F20" i="2"/>
  <c r="F21" i="2" s="1"/>
  <c r="G19" i="2"/>
  <c r="F19" i="2"/>
  <c r="E19" i="2"/>
  <c r="D19" i="2"/>
  <c r="C19" i="2"/>
  <c r="I18" i="2"/>
  <c r="H18" i="2"/>
  <c r="G18" i="2"/>
  <c r="F18" i="2"/>
  <c r="E18" i="2"/>
  <c r="E20" i="2" s="1"/>
  <c r="E21" i="2" s="1"/>
  <c r="D18" i="2"/>
  <c r="D20" i="2" s="1"/>
  <c r="D21" i="2" s="1"/>
  <c r="C18" i="2"/>
  <c r="C20" i="2" s="1"/>
  <c r="C21" i="2" s="1"/>
  <c r="I16" i="2"/>
  <c r="I17" i="2" s="1"/>
  <c r="H16" i="2"/>
  <c r="H17" i="2" s="1"/>
  <c r="G15" i="2"/>
  <c r="F15" i="2"/>
  <c r="E15" i="2"/>
  <c r="D15" i="2"/>
  <c r="C15" i="2"/>
  <c r="I14" i="2"/>
  <c r="H14" i="2"/>
  <c r="G14" i="2"/>
  <c r="G16" i="2" s="1"/>
  <c r="G17" i="2" s="1"/>
  <c r="F14" i="2"/>
  <c r="F16" i="2" s="1"/>
  <c r="F17" i="2" s="1"/>
  <c r="E14" i="2"/>
  <c r="E16" i="2" s="1"/>
  <c r="E17" i="2" s="1"/>
  <c r="D14" i="2"/>
  <c r="D16" i="2" s="1"/>
  <c r="D17" i="2" s="1"/>
  <c r="C14" i="2"/>
  <c r="C16" i="2" s="1"/>
  <c r="C17" i="2" s="1"/>
  <c r="I10" i="2"/>
  <c r="H10" i="2"/>
  <c r="G11" i="2"/>
  <c r="G10" i="2"/>
  <c r="F11" i="2"/>
  <c r="F10" i="2"/>
  <c r="F12" i="2" s="1"/>
  <c r="F13" i="2" s="1"/>
  <c r="E11" i="2"/>
  <c r="E10" i="2"/>
  <c r="D12" i="2"/>
  <c r="D13" i="2" s="1"/>
  <c r="C12" i="2"/>
  <c r="C13" i="2" s="1"/>
  <c r="G12" i="2"/>
  <c r="G13" i="2" s="1"/>
  <c r="D11" i="2"/>
  <c r="C11" i="2"/>
  <c r="I12" i="2"/>
  <c r="I13" i="2" s="1"/>
  <c r="H12" i="2"/>
  <c r="H13" i="2" s="1"/>
  <c r="D10" i="2"/>
  <c r="C10" i="2"/>
  <c r="G7" i="2"/>
  <c r="G6" i="2"/>
  <c r="I6" i="2"/>
  <c r="H6" i="2"/>
  <c r="H8" i="2" s="1"/>
  <c r="F7" i="2"/>
  <c r="F6" i="2"/>
  <c r="E7" i="2"/>
  <c r="E6" i="2"/>
  <c r="I8" i="2"/>
  <c r="I9" i="2" s="1"/>
  <c r="G8" i="2"/>
  <c r="G9" i="2" s="1"/>
  <c r="F8" i="2"/>
  <c r="F9" i="2" s="1"/>
  <c r="E8" i="2"/>
  <c r="E9" i="2" s="1"/>
  <c r="D8" i="2"/>
  <c r="D9" i="2" s="1"/>
  <c r="D7" i="2"/>
  <c r="C7" i="2"/>
  <c r="D6" i="2"/>
  <c r="C6" i="2"/>
  <c r="C8" i="2" s="1"/>
  <c r="C9" i="2" s="1"/>
  <c r="G3" i="2"/>
  <c r="G4" i="2" s="1"/>
  <c r="G2" i="2"/>
  <c r="I2" i="2"/>
  <c r="I4" i="2" s="1"/>
  <c r="I5" i="2" s="1"/>
  <c r="H2" i="2"/>
  <c r="F3" i="2"/>
  <c r="F2" i="2"/>
  <c r="E3" i="2"/>
  <c r="E2" i="2"/>
  <c r="C4" i="2"/>
  <c r="C5" i="2" s="1"/>
  <c r="D3" i="2"/>
  <c r="C3" i="2"/>
  <c r="H4" i="2"/>
  <c r="H5" i="2" s="1"/>
  <c r="F4" i="2"/>
  <c r="E4" i="2"/>
  <c r="E5" i="2" s="1"/>
  <c r="D4" i="2"/>
  <c r="D5" i="2" s="1"/>
  <c r="C2" i="2"/>
  <c r="D39" i="2" l="1"/>
  <c r="C39" i="2"/>
  <c r="H39" i="2"/>
  <c r="F39" i="2"/>
  <c r="G39" i="2"/>
  <c r="I39" i="2"/>
  <c r="C38" i="2"/>
  <c r="I38" i="2"/>
  <c r="F38" i="2"/>
  <c r="G38" i="2"/>
  <c r="H38" i="2"/>
  <c r="E12" i="2"/>
  <c r="E13" i="2" s="1"/>
  <c r="E39" i="2" s="1"/>
  <c r="E38" i="2" l="1"/>
</calcChain>
</file>

<file path=xl/sharedStrings.xml><?xml version="1.0" encoding="utf-8"?>
<sst xmlns="http://schemas.openxmlformats.org/spreadsheetml/2006/main" count="54" uniqueCount="22">
  <si>
    <t>Babouins</t>
  </si>
  <si>
    <t>Macaques rhésus</t>
  </si>
  <si>
    <t>Superficiel</t>
  </si>
  <si>
    <t>Profondeur</t>
  </si>
  <si>
    <t>Lundi</t>
  </si>
  <si>
    <t>Mardi</t>
  </si>
  <si>
    <t>Mercredi</t>
  </si>
  <si>
    <t>Jeudi</t>
  </si>
  <si>
    <t>Vendredi</t>
  </si>
  <si>
    <t>Samedi</t>
  </si>
  <si>
    <t>Dimanche</t>
  </si>
  <si>
    <t>Macaques cynolmolgus 1</t>
  </si>
  <si>
    <t>Macaques cynolmolgus 2</t>
  </si>
  <si>
    <t>Macaques cynolmolgus 4</t>
  </si>
  <si>
    <t>Macaques cynolmolgus 3</t>
  </si>
  <si>
    <t>Macaques cynolmolgus 5</t>
  </si>
  <si>
    <t>Macaques cynolmolgus 6</t>
  </si>
  <si>
    <t>Biomédical</t>
  </si>
  <si>
    <t>Soust-total nombre d'heure</t>
  </si>
  <si>
    <t>Sous-total nombre de personnel</t>
  </si>
  <si>
    <t>Total nombre d'heure</t>
  </si>
  <si>
    <t>Total nombre de personnel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</si>
</sst>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164" fontId="0" fillId="4" borderId="1" xfId="0" applyNumberFormat="1" applyFill="1" applyBorder="1"/>
    <xf numFmtId="164" fontId="1" fillId="3" borderId="1" xfId="0" applyNumberFormat="1" applyFont="1" applyFill="1" applyBorder="1"/>
    <xf numFmtId="164" fontId="1" fillId="5" borderId="1" xfId="0" applyNumberFormat="1" applyFont="1" applyFill="1" applyBorder="1"/>
    <xf numFmtId="0" fontId="0" fillId="0" borderId="1" xfId="0" applyBorder="1"/>
    <xf numFmtId="0" fontId="0" fillId="2" borderId="1" xfId="0" applyFill="1" applyBorder="1"/>
    <xf numFmtId="0" fontId="0" fillId="4" borderId="1" xfId="0" applyFill="1" applyBorder="1"/>
    <xf numFmtId="0" fontId="1" fillId="3" borderId="1" xfId="0" applyFont="1" applyFill="1" applyBorder="1"/>
    <xf numFmtId="0" fontId="1" fillId="5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63FA-A8CE-4F9A-A23B-EE6E630A7010}">
  <dimension ref="A1:I39"/>
  <sheetViews>
    <sheetView tabSelected="1" workbookViewId="0">
      <selection activeCell="C2" sqref="C2"/>
    </sheetView>
  </sheetViews>
  <sheetFormatPr baseColWidth="10" defaultRowHeight="14.4" x14ac:dyDescent="0.3"/>
  <cols>
    <col min="1" max="2" width="30.6640625" customWidth="1"/>
    <col min="3" max="9" width="20.6640625" customWidth="1"/>
  </cols>
  <sheetData>
    <row r="1" spans="1:9" x14ac:dyDescent="0.3"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</row>
    <row r="2" spans="1:9" x14ac:dyDescent="0.3">
      <c r="A2" s="12" t="s">
        <v>0</v>
      </c>
      <c r="B2" s="7" t="s">
        <v>2</v>
      </c>
      <c r="C2" s="2">
        <f>((148-26)/186)+((386-58)/186)+(19/40)</f>
        <v>2.8943548387096776</v>
      </c>
      <c r="D2" s="2">
        <f>((148-26)/186)+((386-58)/186)+(19/40)</f>
        <v>2.8943548387096776</v>
      </c>
      <c r="E2" s="2">
        <f>((148-44)/186)+((386-96)/186)+(19/40)</f>
        <v>2.5932795698924731</v>
      </c>
      <c r="F2" s="2">
        <f>((148-44)/186)+((386-96)/186)+(19/40)</f>
        <v>2.5932795698924731</v>
      </c>
      <c r="G2" s="2">
        <f>(148/186)+(386/186)</f>
        <v>2.870967741935484</v>
      </c>
      <c r="H2" s="2">
        <f>(148/186)+(386/186)+(19/40)</f>
        <v>3.3459677419354841</v>
      </c>
      <c r="I2" s="2">
        <f>(148/186)+(386/186)+(19/40)</f>
        <v>3.3459677419354841</v>
      </c>
    </row>
    <row r="3" spans="1:9" x14ac:dyDescent="0.3">
      <c r="A3" s="13"/>
      <c r="B3" s="7" t="s">
        <v>3</v>
      </c>
      <c r="C3" s="2">
        <f>(26/52)+(58/26)</f>
        <v>2.7307692307692308</v>
      </c>
      <c r="D3" s="2">
        <f>(26/52)+(58/26)</f>
        <v>2.7307692307692308</v>
      </c>
      <c r="E3" s="2">
        <f>(44/52)+(96/26)</f>
        <v>4.5384615384615383</v>
      </c>
      <c r="F3" s="2">
        <f>(44/52)+(96/26)</f>
        <v>4.5384615384615383</v>
      </c>
      <c r="G3" s="2">
        <f>38/12</f>
        <v>3.1666666666666665</v>
      </c>
      <c r="H3" s="2">
        <v>0</v>
      </c>
      <c r="I3" s="2">
        <v>0</v>
      </c>
    </row>
    <row r="4" spans="1:9" x14ac:dyDescent="0.3">
      <c r="A4" s="13"/>
      <c r="B4" s="8" t="s">
        <v>18</v>
      </c>
      <c r="C4" s="3">
        <f>SUM(C2:C3)</f>
        <v>5.6251240694789084</v>
      </c>
      <c r="D4" s="3">
        <f t="shared" ref="D4:I4" si="0">SUM(D2:D3)</f>
        <v>5.6251240694789084</v>
      </c>
      <c r="E4" s="3">
        <f t="shared" si="0"/>
        <v>7.1317411083540119</v>
      </c>
      <c r="F4" s="3">
        <f t="shared" si="0"/>
        <v>7.1317411083540119</v>
      </c>
      <c r="G4" s="3">
        <f t="shared" si="0"/>
        <v>6.0376344086021501</v>
      </c>
      <c r="H4" s="3">
        <f t="shared" si="0"/>
        <v>3.3459677419354841</v>
      </c>
      <c r="I4" s="3">
        <f t="shared" si="0"/>
        <v>3.3459677419354841</v>
      </c>
    </row>
    <row r="5" spans="1:9" x14ac:dyDescent="0.3">
      <c r="A5" s="14"/>
      <c r="B5" s="9" t="s">
        <v>19</v>
      </c>
      <c r="C5" s="4">
        <f>ROUNDUP(C4/3,0)</f>
        <v>2</v>
      </c>
      <c r="D5" s="4">
        <f t="shared" ref="D5:I5" si="1">ROUNDUP(D4/3,0)</f>
        <v>2</v>
      </c>
      <c r="E5" s="4">
        <f t="shared" si="1"/>
        <v>3</v>
      </c>
      <c r="F5" s="4">
        <f t="shared" si="1"/>
        <v>3</v>
      </c>
      <c r="G5" s="4">
        <v>2</v>
      </c>
      <c r="H5" s="4">
        <f t="shared" si="1"/>
        <v>2</v>
      </c>
      <c r="I5" s="4">
        <f t="shared" si="1"/>
        <v>2</v>
      </c>
    </row>
    <row r="6" spans="1:9" x14ac:dyDescent="0.3">
      <c r="A6" s="12" t="s">
        <v>1</v>
      </c>
      <c r="B6" s="7" t="s">
        <v>2</v>
      </c>
      <c r="C6" s="2">
        <f>((116-26)/186)+((264-60)/186)+(15/40)</f>
        <v>1.9556451612903225</v>
      </c>
      <c r="D6" s="2">
        <f>((116-26)/186)+((264-60)/186)+(15/40)</f>
        <v>1.9556451612903225</v>
      </c>
      <c r="E6" s="2">
        <f>((116-32)/186)+((264-72)/186)+(15/40)</f>
        <v>1.8588709677419355</v>
      </c>
      <c r="F6" s="2">
        <f>((116-32)/186)+((264-72)/186)+(15/40)</f>
        <v>1.8588709677419355</v>
      </c>
      <c r="G6" s="2">
        <f>(116/186)+(264/186)</f>
        <v>2.043010752688172</v>
      </c>
      <c r="H6" s="2">
        <f>(116/186)+(264/186)+(15/40)</f>
        <v>2.418010752688172</v>
      </c>
      <c r="I6" s="2">
        <f>(116/186)+(264/186)+(15/40)</f>
        <v>2.418010752688172</v>
      </c>
    </row>
    <row r="7" spans="1:9" x14ac:dyDescent="0.3">
      <c r="A7" s="13"/>
      <c r="B7" s="7" t="s">
        <v>3</v>
      </c>
      <c r="C7" s="2">
        <f>(26/52)+(60/26)</f>
        <v>2.8076923076923075</v>
      </c>
      <c r="D7" s="2">
        <f>(26/52)+(60/26)</f>
        <v>2.8076923076923075</v>
      </c>
      <c r="E7" s="2">
        <f>(32/52)+(72/26)</f>
        <v>3.3846153846153846</v>
      </c>
      <c r="F7" s="2">
        <f>(32/52)+(72/26)</f>
        <v>3.3846153846153846</v>
      </c>
      <c r="G7" s="2">
        <f>30/12</f>
        <v>2.5</v>
      </c>
      <c r="H7" s="2">
        <v>0</v>
      </c>
      <c r="I7" s="2">
        <v>0</v>
      </c>
    </row>
    <row r="8" spans="1:9" x14ac:dyDescent="0.3">
      <c r="A8" s="13"/>
      <c r="B8" s="8" t="s">
        <v>18</v>
      </c>
      <c r="C8" s="3">
        <f>SUM(C6:C7)</f>
        <v>4.7633374689826304</v>
      </c>
      <c r="D8" s="3">
        <f t="shared" ref="D8:H8" si="2">SUM(D6:D7)</f>
        <v>4.7633374689826304</v>
      </c>
      <c r="E8" s="3">
        <f t="shared" si="2"/>
        <v>5.2434863523573201</v>
      </c>
      <c r="F8" s="3">
        <f t="shared" si="2"/>
        <v>5.2434863523573201</v>
      </c>
      <c r="G8" s="3">
        <f t="shared" si="2"/>
        <v>4.543010752688172</v>
      </c>
      <c r="H8" s="3">
        <f t="shared" si="2"/>
        <v>2.418010752688172</v>
      </c>
      <c r="I8" s="3">
        <f>SUM(I6:I7)</f>
        <v>2.418010752688172</v>
      </c>
    </row>
    <row r="9" spans="1:9" x14ac:dyDescent="0.3">
      <c r="A9" s="14"/>
      <c r="B9" s="9" t="s">
        <v>19</v>
      </c>
      <c r="C9" s="4">
        <f>ROUNDUP(C8/3,0)</f>
        <v>2</v>
      </c>
      <c r="D9" s="4">
        <f t="shared" ref="D9:I9" si="3">ROUNDUP(D8/3,0)</f>
        <v>2</v>
      </c>
      <c r="E9" s="4">
        <f t="shared" si="3"/>
        <v>2</v>
      </c>
      <c r="F9" s="4">
        <f t="shared" si="3"/>
        <v>2</v>
      </c>
      <c r="G9" s="4">
        <f t="shared" si="3"/>
        <v>2</v>
      </c>
      <c r="H9" s="4">
        <f t="shared" si="3"/>
        <v>1</v>
      </c>
      <c r="I9" s="4">
        <f t="shared" si="3"/>
        <v>1</v>
      </c>
    </row>
    <row r="10" spans="1:9" x14ac:dyDescent="0.3">
      <c r="A10" s="12" t="s">
        <v>11</v>
      </c>
      <c r="B10" s="7" t="s">
        <v>2</v>
      </c>
      <c r="C10" s="2">
        <f>((132-22)/186)+((288-48)/186)+(15/40)</f>
        <v>2.256720430107527</v>
      </c>
      <c r="D10" s="2">
        <f t="shared" ref="D10" si="4">((132-22)/186)+((288-48)/186)+(15/40)</f>
        <v>2.256720430107527</v>
      </c>
      <c r="E10" s="2">
        <f>((132-44)/186)+((288-96)/186)+(15/40)</f>
        <v>1.8803763440860215</v>
      </c>
      <c r="F10" s="2">
        <f>((132-44)/186)+((288-96)/186)+(15/40)</f>
        <v>1.8803763440860215</v>
      </c>
      <c r="G10" s="2">
        <f>(132/186)+(288/186)</f>
        <v>2.258064516129032</v>
      </c>
      <c r="H10" s="2">
        <f>(132/186)+(288/186)+(15/40)</f>
        <v>2.633064516129032</v>
      </c>
      <c r="I10" s="2">
        <f>(132/186)+(288/186)+(15/40)</f>
        <v>2.633064516129032</v>
      </c>
    </row>
    <row r="11" spans="1:9" x14ac:dyDescent="0.3">
      <c r="A11" s="13"/>
      <c r="B11" s="7" t="s">
        <v>3</v>
      </c>
      <c r="C11" s="2">
        <f>(22/52)+(48/26)</f>
        <v>2.2692307692307692</v>
      </c>
      <c r="D11" s="2">
        <f t="shared" ref="D11" si="5">(22/52)+(48/26)</f>
        <v>2.2692307692307692</v>
      </c>
      <c r="E11" s="2">
        <f>(44/52)+(96/26)</f>
        <v>4.5384615384615383</v>
      </c>
      <c r="F11" s="2">
        <f>(44/52)+(96/26)</f>
        <v>4.5384615384615383</v>
      </c>
      <c r="G11" s="2">
        <f>30/12</f>
        <v>2.5</v>
      </c>
      <c r="H11" s="2">
        <v>0</v>
      </c>
      <c r="I11" s="2">
        <v>0</v>
      </c>
    </row>
    <row r="12" spans="1:9" x14ac:dyDescent="0.3">
      <c r="A12" s="13"/>
      <c r="B12" s="8" t="s">
        <v>18</v>
      </c>
      <c r="C12" s="3">
        <f>SUM(C10:C11)</f>
        <v>4.5259511993382961</v>
      </c>
      <c r="D12" s="3">
        <f t="shared" ref="D12:H12" si="6">SUM(D10:D11)</f>
        <v>4.5259511993382961</v>
      </c>
      <c r="E12" s="3">
        <f t="shared" si="6"/>
        <v>6.4188378825475603</v>
      </c>
      <c r="F12" s="3">
        <f t="shared" si="6"/>
        <v>6.4188378825475603</v>
      </c>
      <c r="G12" s="3">
        <f t="shared" si="6"/>
        <v>4.758064516129032</v>
      </c>
      <c r="H12" s="3">
        <f t="shared" si="6"/>
        <v>2.633064516129032</v>
      </c>
      <c r="I12" s="3">
        <f>SUM(I10:I11)</f>
        <v>2.633064516129032</v>
      </c>
    </row>
    <row r="13" spans="1:9" x14ac:dyDescent="0.3">
      <c r="A13" s="14"/>
      <c r="B13" s="9" t="s">
        <v>19</v>
      </c>
      <c r="C13" s="4">
        <f>ROUNDUP(C12/3,0)</f>
        <v>2</v>
      </c>
      <c r="D13" s="4">
        <f t="shared" ref="D13:I13" si="7">ROUNDUP(D12/3,0)</f>
        <v>2</v>
      </c>
      <c r="E13" s="4">
        <f t="shared" si="7"/>
        <v>3</v>
      </c>
      <c r="F13" s="4">
        <f t="shared" si="7"/>
        <v>3</v>
      </c>
      <c r="G13" s="4">
        <f t="shared" si="7"/>
        <v>2</v>
      </c>
      <c r="H13" s="4">
        <f t="shared" si="7"/>
        <v>1</v>
      </c>
      <c r="I13" s="4">
        <f t="shared" si="7"/>
        <v>1</v>
      </c>
    </row>
    <row r="14" spans="1:9" x14ac:dyDescent="0.3">
      <c r="A14" s="12" t="s">
        <v>12</v>
      </c>
      <c r="B14" s="7" t="s">
        <v>2</v>
      </c>
      <c r="C14" s="2">
        <f>((132-22)/186)+((288-48)/186)+(15/40)</f>
        <v>2.256720430107527</v>
      </c>
      <c r="D14" s="2">
        <f t="shared" ref="D14" si="8">((132-22)/186)+((288-48)/186)+(15/40)</f>
        <v>2.256720430107527</v>
      </c>
      <c r="E14" s="2">
        <f>((132-44)/186)+((288-96)/186)+(15/40)</f>
        <v>1.8803763440860215</v>
      </c>
      <c r="F14" s="2">
        <f>((132-44)/186)+((288-96)/186)+(15/40)</f>
        <v>1.8803763440860215</v>
      </c>
      <c r="G14" s="2">
        <f>(132/186)+(288/186)</f>
        <v>2.258064516129032</v>
      </c>
      <c r="H14" s="2">
        <f>(132/186)+(288/186)+(15/40)</f>
        <v>2.633064516129032</v>
      </c>
      <c r="I14" s="2">
        <f>(132/186)+(288/186)+(15/40)</f>
        <v>2.633064516129032</v>
      </c>
    </row>
    <row r="15" spans="1:9" x14ac:dyDescent="0.3">
      <c r="A15" s="13"/>
      <c r="B15" s="7" t="s">
        <v>3</v>
      </c>
      <c r="C15" s="2">
        <f>(22/52)+(48/26)</f>
        <v>2.2692307692307692</v>
      </c>
      <c r="D15" s="2">
        <f t="shared" ref="D15" si="9">(22/52)+(48/26)</f>
        <v>2.2692307692307692</v>
      </c>
      <c r="E15" s="2">
        <f>(44/52)+(96/26)</f>
        <v>4.5384615384615383</v>
      </c>
      <c r="F15" s="2">
        <f>(44/52)+(96/26)</f>
        <v>4.5384615384615383</v>
      </c>
      <c r="G15" s="2">
        <f>30/12</f>
        <v>2.5</v>
      </c>
      <c r="H15" s="2">
        <v>0</v>
      </c>
      <c r="I15" s="2">
        <v>0</v>
      </c>
    </row>
    <row r="16" spans="1:9" x14ac:dyDescent="0.3">
      <c r="A16" s="13"/>
      <c r="B16" s="8" t="s">
        <v>18</v>
      </c>
      <c r="C16" s="3">
        <f>SUM(C14:C15)</f>
        <v>4.5259511993382961</v>
      </c>
      <c r="D16" s="3">
        <f t="shared" ref="D16" si="10">SUM(D14:D15)</f>
        <v>4.5259511993382961</v>
      </c>
      <c r="E16" s="3">
        <f t="shared" ref="E16" si="11">SUM(E14:E15)</f>
        <v>6.4188378825475603</v>
      </c>
      <c r="F16" s="3">
        <f t="shared" ref="F16" si="12">SUM(F14:F15)</f>
        <v>6.4188378825475603</v>
      </c>
      <c r="G16" s="3">
        <f t="shared" ref="G16" si="13">SUM(G14:G15)</f>
        <v>4.758064516129032</v>
      </c>
      <c r="H16" s="3">
        <f t="shared" ref="H16" si="14">SUM(H14:H15)</f>
        <v>2.633064516129032</v>
      </c>
      <c r="I16" s="3">
        <f>SUM(I14:I15)</f>
        <v>2.633064516129032</v>
      </c>
    </row>
    <row r="17" spans="1:9" x14ac:dyDescent="0.3">
      <c r="A17" s="14"/>
      <c r="B17" s="9" t="s">
        <v>19</v>
      </c>
      <c r="C17" s="4">
        <f>ROUNDUP(C16/3,0)</f>
        <v>2</v>
      </c>
      <c r="D17" s="4">
        <f t="shared" ref="D17:I17" si="15">ROUNDUP(D16/3,0)</f>
        <v>2</v>
      </c>
      <c r="E17" s="4">
        <f t="shared" si="15"/>
        <v>3</v>
      </c>
      <c r="F17" s="4">
        <f t="shared" si="15"/>
        <v>3</v>
      </c>
      <c r="G17" s="4">
        <f t="shared" si="15"/>
        <v>2</v>
      </c>
      <c r="H17" s="4">
        <f t="shared" si="15"/>
        <v>1</v>
      </c>
      <c r="I17" s="4">
        <f t="shared" si="15"/>
        <v>1</v>
      </c>
    </row>
    <row r="18" spans="1:9" x14ac:dyDescent="0.3">
      <c r="A18" s="12" t="s">
        <v>14</v>
      </c>
      <c r="B18" s="7" t="s">
        <v>2</v>
      </c>
      <c r="C18" s="2">
        <f>((132-22)/186)+((288-48)/186)+(15/40)</f>
        <v>2.256720430107527</v>
      </c>
      <c r="D18" s="2">
        <f t="shared" ref="D18" si="16">((132-22)/186)+((288-48)/186)+(15/40)</f>
        <v>2.256720430107527</v>
      </c>
      <c r="E18" s="2">
        <f>((132-44)/186)+((288-96)/186)+(15/40)</f>
        <v>1.8803763440860215</v>
      </c>
      <c r="F18" s="2">
        <f>((132-44)/186)+((288-96)/186)+(15/40)</f>
        <v>1.8803763440860215</v>
      </c>
      <c r="G18" s="2">
        <f>(132/186)+(288/186)</f>
        <v>2.258064516129032</v>
      </c>
      <c r="H18" s="2">
        <f>(132/186)+(288/186)+(15/40)</f>
        <v>2.633064516129032</v>
      </c>
      <c r="I18" s="2">
        <f>(132/186)+(288/186)+(15/40)</f>
        <v>2.633064516129032</v>
      </c>
    </row>
    <row r="19" spans="1:9" x14ac:dyDescent="0.3">
      <c r="A19" s="13"/>
      <c r="B19" s="7" t="s">
        <v>3</v>
      </c>
      <c r="C19" s="2">
        <f>(22/52)+(48/26)</f>
        <v>2.2692307692307692</v>
      </c>
      <c r="D19" s="2">
        <f t="shared" ref="D19" si="17">(22/52)+(48/26)</f>
        <v>2.2692307692307692</v>
      </c>
      <c r="E19" s="2">
        <f>(44/52)+(96/26)</f>
        <v>4.5384615384615383</v>
      </c>
      <c r="F19" s="2">
        <f>(44/52)+(96/26)</f>
        <v>4.5384615384615383</v>
      </c>
      <c r="G19" s="2">
        <f>30/12</f>
        <v>2.5</v>
      </c>
      <c r="H19" s="2">
        <v>0</v>
      </c>
      <c r="I19" s="2">
        <v>0</v>
      </c>
    </row>
    <row r="20" spans="1:9" x14ac:dyDescent="0.3">
      <c r="A20" s="13"/>
      <c r="B20" s="8" t="s">
        <v>18</v>
      </c>
      <c r="C20" s="3">
        <f>SUM(C18:C19)</f>
        <v>4.5259511993382961</v>
      </c>
      <c r="D20" s="3">
        <f t="shared" ref="D20" si="18">SUM(D18:D19)</f>
        <v>4.5259511993382961</v>
      </c>
      <c r="E20" s="3">
        <f t="shared" ref="E20" si="19">SUM(E18:E19)</f>
        <v>6.4188378825475603</v>
      </c>
      <c r="F20" s="3">
        <f t="shared" ref="F20" si="20">SUM(F18:F19)</f>
        <v>6.4188378825475603</v>
      </c>
      <c r="G20" s="3">
        <f t="shared" ref="G20" si="21">SUM(G18:G19)</f>
        <v>4.758064516129032</v>
      </c>
      <c r="H20" s="3">
        <f t="shared" ref="H20" si="22">SUM(H18:H19)</f>
        <v>2.633064516129032</v>
      </c>
      <c r="I20" s="3">
        <f>SUM(I18:I19)</f>
        <v>2.633064516129032</v>
      </c>
    </row>
    <row r="21" spans="1:9" x14ac:dyDescent="0.3">
      <c r="A21" s="14"/>
      <c r="B21" s="9" t="s">
        <v>19</v>
      </c>
      <c r="C21" s="4">
        <f>ROUNDUP(C20/3,0)</f>
        <v>2</v>
      </c>
      <c r="D21" s="4">
        <f t="shared" ref="D21:I21" si="23">ROUNDUP(D20/3,0)</f>
        <v>2</v>
      </c>
      <c r="E21" s="4">
        <f t="shared" si="23"/>
        <v>3</v>
      </c>
      <c r="F21" s="4">
        <f t="shared" si="23"/>
        <v>3</v>
      </c>
      <c r="G21" s="4">
        <f t="shared" si="23"/>
        <v>2</v>
      </c>
      <c r="H21" s="4">
        <f t="shared" si="23"/>
        <v>1</v>
      </c>
      <c r="I21" s="4">
        <f t="shared" si="23"/>
        <v>1</v>
      </c>
    </row>
    <row r="22" spans="1:9" x14ac:dyDescent="0.3">
      <c r="A22" s="12" t="s">
        <v>13</v>
      </c>
      <c r="B22" s="7" t="s">
        <v>2</v>
      </c>
      <c r="C22" s="2">
        <f>((132-22)/186)+((288-48)/186)+(15/40)</f>
        <v>2.256720430107527</v>
      </c>
      <c r="D22" s="2">
        <f t="shared" ref="D22" si="24">((132-22)/186)+((288-48)/186)+(15/40)</f>
        <v>2.256720430107527</v>
      </c>
      <c r="E22" s="2">
        <f>((132-44)/186)+((288-96)/186)+(15/40)</f>
        <v>1.8803763440860215</v>
      </c>
      <c r="F22" s="2">
        <f>((132-44)/186)+((288-96)/186)+(15/40)</f>
        <v>1.8803763440860215</v>
      </c>
      <c r="G22" s="2">
        <f>(132/186)+(288/186)</f>
        <v>2.258064516129032</v>
      </c>
      <c r="H22" s="2">
        <f>(132/186)+(288/186)+(15/40)</f>
        <v>2.633064516129032</v>
      </c>
      <c r="I22" s="2">
        <f>(132/186)+(288/186)+(15/40)</f>
        <v>2.633064516129032</v>
      </c>
    </row>
    <row r="23" spans="1:9" x14ac:dyDescent="0.3">
      <c r="A23" s="13"/>
      <c r="B23" s="7" t="s">
        <v>3</v>
      </c>
      <c r="C23" s="2">
        <f>(22/52)+(48/26)</f>
        <v>2.2692307692307692</v>
      </c>
      <c r="D23" s="2">
        <f t="shared" ref="D23" si="25">(22/52)+(48/26)</f>
        <v>2.2692307692307692</v>
      </c>
      <c r="E23" s="2">
        <f>(44/52)+(96/26)</f>
        <v>4.5384615384615383</v>
      </c>
      <c r="F23" s="2">
        <f>(44/52)+(96/26)</f>
        <v>4.5384615384615383</v>
      </c>
      <c r="G23" s="2">
        <f>30/12</f>
        <v>2.5</v>
      </c>
      <c r="H23" s="2">
        <v>0</v>
      </c>
      <c r="I23" s="2">
        <v>0</v>
      </c>
    </row>
    <row r="24" spans="1:9" x14ac:dyDescent="0.3">
      <c r="A24" s="13"/>
      <c r="B24" s="8" t="s">
        <v>18</v>
      </c>
      <c r="C24" s="3">
        <f>SUM(C22:C23)</f>
        <v>4.5259511993382961</v>
      </c>
      <c r="D24" s="3">
        <f t="shared" ref="D24" si="26">SUM(D22:D23)</f>
        <v>4.5259511993382961</v>
      </c>
      <c r="E24" s="3">
        <f t="shared" ref="E24" si="27">SUM(E22:E23)</f>
        <v>6.4188378825475603</v>
      </c>
      <c r="F24" s="3">
        <f t="shared" ref="F24" si="28">SUM(F22:F23)</f>
        <v>6.4188378825475603</v>
      </c>
      <c r="G24" s="3">
        <f t="shared" ref="G24" si="29">SUM(G22:G23)</f>
        <v>4.758064516129032</v>
      </c>
      <c r="H24" s="3">
        <f t="shared" ref="H24" si="30">SUM(H22:H23)</f>
        <v>2.633064516129032</v>
      </c>
      <c r="I24" s="3">
        <f>SUM(I22:I23)</f>
        <v>2.633064516129032</v>
      </c>
    </row>
    <row r="25" spans="1:9" x14ac:dyDescent="0.3">
      <c r="A25" s="14"/>
      <c r="B25" s="9" t="s">
        <v>19</v>
      </c>
      <c r="C25" s="4">
        <f>ROUNDUP(C24/3,0)</f>
        <v>2</v>
      </c>
      <c r="D25" s="4">
        <f t="shared" ref="D25:I25" si="31">ROUNDUP(D24/3,0)</f>
        <v>2</v>
      </c>
      <c r="E25" s="4">
        <f t="shared" si="31"/>
        <v>3</v>
      </c>
      <c r="F25" s="4">
        <f t="shared" si="31"/>
        <v>3</v>
      </c>
      <c r="G25" s="4">
        <f t="shared" si="31"/>
        <v>2</v>
      </c>
      <c r="H25" s="4">
        <f t="shared" si="31"/>
        <v>1</v>
      </c>
      <c r="I25" s="4">
        <f t="shared" si="31"/>
        <v>1</v>
      </c>
    </row>
    <row r="26" spans="1:9" x14ac:dyDescent="0.3">
      <c r="A26" s="12" t="s">
        <v>15</v>
      </c>
      <c r="B26" s="7" t="s">
        <v>2</v>
      </c>
      <c r="C26" s="2">
        <f>((132-22)/186)+((288-48)/186)+(15/40)</f>
        <v>2.256720430107527</v>
      </c>
      <c r="D26" s="2">
        <f t="shared" ref="D26" si="32">((132-22)/186)+((288-48)/186)+(15/40)</f>
        <v>2.256720430107527</v>
      </c>
      <c r="E26" s="2">
        <f>((132-44)/186)+((288-96)/186)+(15/40)</f>
        <v>1.8803763440860215</v>
      </c>
      <c r="F26" s="2">
        <f>((132-44)/186)+((288-96)/186)+(15/40)</f>
        <v>1.8803763440860215</v>
      </c>
      <c r="G26" s="2">
        <f>(132/186)+(288/186)</f>
        <v>2.258064516129032</v>
      </c>
      <c r="H26" s="2">
        <f>(132/186)+(288/186)+(15/40)</f>
        <v>2.633064516129032</v>
      </c>
      <c r="I26" s="2">
        <f>(132/186)+(288/186)+(15/40)</f>
        <v>2.633064516129032</v>
      </c>
    </row>
    <row r="27" spans="1:9" x14ac:dyDescent="0.3">
      <c r="A27" s="13"/>
      <c r="B27" s="7" t="s">
        <v>3</v>
      </c>
      <c r="C27" s="2">
        <f>(22/52)+(48/26)</f>
        <v>2.2692307692307692</v>
      </c>
      <c r="D27" s="2">
        <f t="shared" ref="D27" si="33">(22/52)+(48/26)</f>
        <v>2.2692307692307692</v>
      </c>
      <c r="E27" s="2">
        <f>(44/52)+(96/26)</f>
        <v>4.5384615384615383</v>
      </c>
      <c r="F27" s="2">
        <f>(44/52)+(96/26)</f>
        <v>4.5384615384615383</v>
      </c>
      <c r="G27" s="2">
        <f>30/12</f>
        <v>2.5</v>
      </c>
      <c r="H27" s="2">
        <v>0</v>
      </c>
      <c r="I27" s="2">
        <v>0</v>
      </c>
    </row>
    <row r="28" spans="1:9" x14ac:dyDescent="0.3">
      <c r="A28" s="13"/>
      <c r="B28" s="8" t="s">
        <v>18</v>
      </c>
      <c r="C28" s="3">
        <f>SUM(C26:C27)</f>
        <v>4.5259511993382961</v>
      </c>
      <c r="D28" s="3">
        <f t="shared" ref="D28" si="34">SUM(D26:D27)</f>
        <v>4.5259511993382961</v>
      </c>
      <c r="E28" s="3">
        <f t="shared" ref="E28" si="35">SUM(E26:E27)</f>
        <v>6.4188378825475603</v>
      </c>
      <c r="F28" s="3">
        <f t="shared" ref="F28" si="36">SUM(F26:F27)</f>
        <v>6.4188378825475603</v>
      </c>
      <c r="G28" s="3">
        <f t="shared" ref="G28" si="37">SUM(G26:G27)</f>
        <v>4.758064516129032</v>
      </c>
      <c r="H28" s="3">
        <f t="shared" ref="H28" si="38">SUM(H26:H27)</f>
        <v>2.633064516129032</v>
      </c>
      <c r="I28" s="3">
        <f>SUM(I26:I27)</f>
        <v>2.633064516129032</v>
      </c>
    </row>
    <row r="29" spans="1:9" x14ac:dyDescent="0.3">
      <c r="A29" s="14"/>
      <c r="B29" s="9" t="s">
        <v>19</v>
      </c>
      <c r="C29" s="4">
        <f>ROUNDUP(C28/3,0)</f>
        <v>2</v>
      </c>
      <c r="D29" s="4">
        <f t="shared" ref="D29:I29" si="39">ROUNDUP(D28/3,0)</f>
        <v>2</v>
      </c>
      <c r="E29" s="4">
        <f t="shared" si="39"/>
        <v>3</v>
      </c>
      <c r="F29" s="4">
        <f t="shared" si="39"/>
        <v>3</v>
      </c>
      <c r="G29" s="4">
        <f t="shared" si="39"/>
        <v>2</v>
      </c>
      <c r="H29" s="4">
        <f t="shared" si="39"/>
        <v>1</v>
      </c>
      <c r="I29" s="4">
        <f t="shared" si="39"/>
        <v>1</v>
      </c>
    </row>
    <row r="30" spans="1:9" x14ac:dyDescent="0.3">
      <c r="A30" s="12" t="s">
        <v>16</v>
      </c>
      <c r="B30" s="7" t="s">
        <v>2</v>
      </c>
      <c r="C30" s="2">
        <f>((132-22)/186)+((288-48)/186)+(15/40)</f>
        <v>2.256720430107527</v>
      </c>
      <c r="D30" s="2">
        <f t="shared" ref="D30" si="40">((132-22)/186)+((288-48)/186)+(15/40)</f>
        <v>2.256720430107527</v>
      </c>
      <c r="E30" s="2">
        <f>((132-44)/186)+((288-96)/186)+(15/40)</f>
        <v>1.8803763440860215</v>
      </c>
      <c r="F30" s="2">
        <f>((132-44)/186)+((288-96)/186)+(15/40)</f>
        <v>1.8803763440860215</v>
      </c>
      <c r="G30" s="2">
        <f>(132/186)+(288/186)</f>
        <v>2.258064516129032</v>
      </c>
      <c r="H30" s="2">
        <f>(132/186)+(288/186)+(15/40)</f>
        <v>2.633064516129032</v>
      </c>
      <c r="I30" s="2">
        <f>(132/186)+(288/186)+(15/40)</f>
        <v>2.633064516129032</v>
      </c>
    </row>
    <row r="31" spans="1:9" x14ac:dyDescent="0.3">
      <c r="A31" s="13"/>
      <c r="B31" s="7" t="s">
        <v>3</v>
      </c>
      <c r="C31" s="2">
        <f>(22/52)+(48/26)</f>
        <v>2.2692307692307692</v>
      </c>
      <c r="D31" s="2">
        <f t="shared" ref="D31" si="41">(22/52)+(48/26)</f>
        <v>2.2692307692307692</v>
      </c>
      <c r="E31" s="2">
        <f>(44/52)+(96/26)</f>
        <v>4.5384615384615383</v>
      </c>
      <c r="F31" s="2">
        <f>(44/52)+(96/26)</f>
        <v>4.5384615384615383</v>
      </c>
      <c r="G31" s="2">
        <f>30/12</f>
        <v>2.5</v>
      </c>
      <c r="H31" s="2">
        <v>0</v>
      </c>
      <c r="I31" s="2">
        <v>0</v>
      </c>
    </row>
    <row r="32" spans="1:9" x14ac:dyDescent="0.3">
      <c r="A32" s="13"/>
      <c r="B32" s="8" t="s">
        <v>18</v>
      </c>
      <c r="C32" s="3">
        <f>SUM(C30:C31)</f>
        <v>4.5259511993382961</v>
      </c>
      <c r="D32" s="3">
        <f t="shared" ref="D32" si="42">SUM(D30:D31)</f>
        <v>4.5259511993382961</v>
      </c>
      <c r="E32" s="3">
        <f t="shared" ref="E32" si="43">SUM(E30:E31)</f>
        <v>6.4188378825475603</v>
      </c>
      <c r="F32" s="3">
        <f t="shared" ref="F32" si="44">SUM(F30:F31)</f>
        <v>6.4188378825475603</v>
      </c>
      <c r="G32" s="3">
        <f t="shared" ref="G32" si="45">SUM(G30:G31)</f>
        <v>4.758064516129032</v>
      </c>
      <c r="H32" s="3">
        <f t="shared" ref="H32" si="46">SUM(H30:H31)</f>
        <v>2.633064516129032</v>
      </c>
      <c r="I32" s="3">
        <f>SUM(I30:I31)</f>
        <v>2.633064516129032</v>
      </c>
    </row>
    <row r="33" spans="1:9" x14ac:dyDescent="0.3">
      <c r="A33" s="14"/>
      <c r="B33" s="9" t="s">
        <v>19</v>
      </c>
      <c r="C33" s="4">
        <f>ROUNDUP(C32/3,0)</f>
        <v>2</v>
      </c>
      <c r="D33" s="4">
        <f t="shared" ref="D33:I33" si="47">ROUNDUP(D32/3,0)</f>
        <v>2</v>
      </c>
      <c r="E33" s="4">
        <f t="shared" si="47"/>
        <v>3</v>
      </c>
      <c r="F33" s="4">
        <f t="shared" si="47"/>
        <v>3</v>
      </c>
      <c r="G33" s="4">
        <f t="shared" si="47"/>
        <v>2</v>
      </c>
      <c r="H33" s="4">
        <f t="shared" si="47"/>
        <v>1</v>
      </c>
      <c r="I33" s="4">
        <f t="shared" si="47"/>
        <v>1</v>
      </c>
    </row>
    <row r="34" spans="1:9" x14ac:dyDescent="0.3">
      <c r="A34" s="12" t="s">
        <v>17</v>
      </c>
      <c r="B34" s="7" t="s">
        <v>2</v>
      </c>
      <c r="C34" s="2">
        <f>75/40</f>
        <v>1.875</v>
      </c>
      <c r="D34" s="2">
        <f>75/40</f>
        <v>1.875</v>
      </c>
      <c r="E34" s="2">
        <f>75/40</f>
        <v>1.875</v>
      </c>
      <c r="F34" s="2">
        <f>87/40</f>
        <v>2.1749999999999998</v>
      </c>
      <c r="G34" s="2">
        <f>87/40</f>
        <v>2.1749999999999998</v>
      </c>
      <c r="H34" s="2">
        <f>100/40</f>
        <v>2.5</v>
      </c>
      <c r="I34" s="2">
        <f>100/40</f>
        <v>2.5</v>
      </c>
    </row>
    <row r="35" spans="1:9" x14ac:dyDescent="0.3">
      <c r="A35" s="13"/>
      <c r="B35" s="7" t="s">
        <v>3</v>
      </c>
      <c r="C35" s="2">
        <f>50/12</f>
        <v>4.166666666666667</v>
      </c>
      <c r="D35" s="2">
        <f>50/12</f>
        <v>4.166666666666667</v>
      </c>
      <c r="E35" s="2">
        <f>50/12</f>
        <v>4.166666666666667</v>
      </c>
      <c r="F35" s="2">
        <f>25/12</f>
        <v>2.0833333333333335</v>
      </c>
      <c r="G35" s="2">
        <f>25/12</f>
        <v>2.0833333333333335</v>
      </c>
      <c r="H35" s="2">
        <v>0</v>
      </c>
      <c r="I35" s="2">
        <v>0</v>
      </c>
    </row>
    <row r="36" spans="1:9" x14ac:dyDescent="0.3">
      <c r="A36" s="13"/>
      <c r="B36" s="8" t="s">
        <v>18</v>
      </c>
      <c r="C36" s="3">
        <f t="shared" ref="C36:I36" si="48">SUM(C34:C35)</f>
        <v>6.041666666666667</v>
      </c>
      <c r="D36" s="3">
        <f t="shared" si="48"/>
        <v>6.041666666666667</v>
      </c>
      <c r="E36" s="3">
        <f t="shared" si="48"/>
        <v>6.041666666666667</v>
      </c>
      <c r="F36" s="3">
        <f t="shared" si="48"/>
        <v>4.2583333333333329</v>
      </c>
      <c r="G36" s="3">
        <f t="shared" si="48"/>
        <v>4.2583333333333329</v>
      </c>
      <c r="H36" s="3">
        <f t="shared" si="48"/>
        <v>2.5</v>
      </c>
      <c r="I36" s="3">
        <f t="shared" si="48"/>
        <v>2.5</v>
      </c>
    </row>
    <row r="37" spans="1:9" x14ac:dyDescent="0.3">
      <c r="A37" s="14"/>
      <c r="B37" s="9" t="s">
        <v>19</v>
      </c>
      <c r="C37" s="4">
        <v>2</v>
      </c>
      <c r="D37" s="4">
        <v>2</v>
      </c>
      <c r="E37" s="4">
        <v>2</v>
      </c>
      <c r="F37" s="4">
        <f t="shared" ref="F37:I37" si="49">ROUNDUP(F36/3,0)</f>
        <v>2</v>
      </c>
      <c r="G37" s="4">
        <f t="shared" si="49"/>
        <v>2</v>
      </c>
      <c r="H37" s="4">
        <f t="shared" si="49"/>
        <v>1</v>
      </c>
      <c r="I37" s="4">
        <f t="shared" si="49"/>
        <v>1</v>
      </c>
    </row>
    <row r="38" spans="1:9" x14ac:dyDescent="0.3">
      <c r="B38" s="10" t="s">
        <v>20</v>
      </c>
      <c r="C38" s="5">
        <f>SUM(C36,C32,C28,C24,C20,C16,C12,C8,C4)</f>
        <v>43.585835401157972</v>
      </c>
      <c r="D38" s="5">
        <f t="shared" ref="D38:I39" si="50">SUM(D36,D32,D28,D24,D20,D16,D12,D8,D4)</f>
        <v>43.585835401157972</v>
      </c>
      <c r="E38" s="5">
        <f t="shared" si="50"/>
        <v>56.929921422663362</v>
      </c>
      <c r="F38" s="5">
        <f t="shared" si="50"/>
        <v>55.146588089330031</v>
      </c>
      <c r="G38" s="5">
        <f t="shared" si="50"/>
        <v>43.387365591397845</v>
      </c>
      <c r="H38" s="5">
        <f t="shared" si="50"/>
        <v>24.06236559139785</v>
      </c>
      <c r="I38" s="5">
        <f t="shared" si="50"/>
        <v>24.06236559139785</v>
      </c>
    </row>
    <row r="39" spans="1:9" x14ac:dyDescent="0.3">
      <c r="B39" s="11" t="s">
        <v>21</v>
      </c>
      <c r="C39" s="6">
        <f>SUM(C37,C33,C29,C25,C21,C17,C13,C9,C5)</f>
        <v>18</v>
      </c>
      <c r="D39" s="6">
        <f t="shared" si="50"/>
        <v>18</v>
      </c>
      <c r="E39" s="6">
        <f t="shared" si="50"/>
        <v>25</v>
      </c>
      <c r="F39" s="6">
        <f t="shared" si="50"/>
        <v>25</v>
      </c>
      <c r="G39" s="6">
        <f t="shared" si="50"/>
        <v>18</v>
      </c>
      <c r="H39" s="6">
        <f t="shared" si="50"/>
        <v>10</v>
      </c>
      <c r="I39" s="6">
        <f t="shared" si="50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5 jours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Auroy</dc:creator>
  <cp:lastModifiedBy>Cyril Bonnefoy</cp:lastModifiedBy>
  <dcterms:created xsi:type="dcterms:W3CDTF">2025-04-04T15:16:44Z</dcterms:created>
  <dcterms:modified xsi:type="dcterms:W3CDTF">2025-04-08T14:16:57Z</dcterms:modified>
</cp:coreProperties>
</file>